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T-TS\MLUUsers\STT\Desktop\"/>
    </mc:Choice>
  </mc:AlternateContent>
  <xr:revisionPtr revIDLastSave="0" documentId="8_{37A4CC97-5003-4FC4-9EE3-C402AB897006}" xr6:coauthVersionLast="47" xr6:coauthVersionMax="47" xr10:uidLastSave="{00000000-0000-0000-0000-000000000000}"/>
  <bookViews>
    <workbookView xWindow="28680" yWindow="-120" windowWidth="29040" windowHeight="15840" xr2:uid="{F1508EA8-2275-42D9-969E-3274B8815FA7}"/>
  </bookViews>
  <sheets>
    <sheet name="conver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G9" i="1"/>
  <c r="G10" i="1" s="1"/>
  <c r="D42" i="1" s="1"/>
  <c r="G8" i="1"/>
  <c r="I30" i="1" l="1"/>
  <c r="D30" i="1"/>
  <c r="D25" i="1"/>
  <c r="I25" i="1" l="1"/>
  <c r="P32" i="1"/>
  <c r="P31" i="1"/>
  <c r="N9" i="1" s="1"/>
  <c r="I20" i="1"/>
  <c r="D20" i="1"/>
  <c r="N10" i="1" l="1"/>
  <c r="S24" i="1" s="1"/>
  <c r="D21" i="1" l="1"/>
  <c r="D22" i="1" s="1"/>
  <c r="D26" i="1"/>
  <c r="D27" i="1" s="1"/>
  <c r="I36" i="1"/>
  <c r="I37" i="1" s="1"/>
  <c r="D36" i="1"/>
  <c r="D37" i="1" s="1"/>
  <c r="D31" i="1"/>
  <c r="D32" i="1" s="1"/>
  <c r="I31" i="1"/>
  <c r="I32" i="1" s="1"/>
  <c r="I26" i="1"/>
  <c r="I27" i="1" s="1"/>
  <c r="I21" i="1"/>
  <c r="I22" i="1" s="1"/>
</calcChain>
</file>

<file path=xl/sharedStrings.xml><?xml version="1.0" encoding="utf-8"?>
<sst xmlns="http://schemas.openxmlformats.org/spreadsheetml/2006/main" count="145" uniqueCount="80">
  <si>
    <t>permeation rate</t>
  </si>
  <si>
    <t>ng/min</t>
  </si>
  <si>
    <t>sampling flow</t>
  </si>
  <si>
    <t>ml/min</t>
  </si>
  <si>
    <t>For SO2:</t>
  </si>
  <si>
    <t>For NO2:</t>
  </si>
  <si>
    <t>P =</t>
  </si>
  <si>
    <t>concentration</t>
  </si>
  <si>
    <t>C =</t>
  </si>
  <si>
    <t>molecular mass</t>
  </si>
  <si>
    <t>M =</t>
  </si>
  <si>
    <t>g/mol</t>
  </si>
  <si>
    <t>Molecular masses:</t>
  </si>
  <si>
    <t>M(O) =</t>
  </si>
  <si>
    <t>M(S) =</t>
  </si>
  <si>
    <t>M(N) =</t>
  </si>
  <si>
    <t>ppb</t>
  </si>
  <si>
    <t>ppm</t>
  </si>
  <si>
    <t>ppt</t>
  </si>
  <si>
    <t>10^-12</t>
  </si>
  <si>
    <t>10^-9</t>
  </si>
  <si>
    <t>10^-6</t>
  </si>
  <si>
    <t>10^-3</t>
  </si>
  <si>
    <t>‰</t>
  </si>
  <si>
    <t>%</t>
  </si>
  <si>
    <t>10^-2</t>
  </si>
  <si>
    <t>pico- (p)</t>
  </si>
  <si>
    <t>nano- (n)</t>
  </si>
  <si>
    <t>micro- (μ)</t>
  </si>
  <si>
    <t>milli- (m)</t>
  </si>
  <si>
    <t>1 m^3 = 10^3 litres</t>
  </si>
  <si>
    <t>Molar volume:</t>
  </si>
  <si>
    <t>at 1atm and 0°C</t>
  </si>
  <si>
    <t>L/mol</t>
  </si>
  <si>
    <t>Vm =</t>
  </si>
  <si>
    <t>1 Atm = 1,013 bar = 101300 Pa</t>
  </si>
  <si>
    <t>at 1atm and 20°C</t>
  </si>
  <si>
    <t>at 1atm and 25°C</t>
  </si>
  <si>
    <t>°C =</t>
  </si>
  <si>
    <t>K</t>
  </si>
  <si>
    <t>For CO:</t>
  </si>
  <si>
    <t>For O3:</t>
  </si>
  <si>
    <t>M(C) =</t>
  </si>
  <si>
    <t>Vm = RT/P</t>
  </si>
  <si>
    <t>(R = constant)</t>
  </si>
  <si>
    <t>For Benzene:</t>
  </si>
  <si>
    <t>For Toluene:</t>
  </si>
  <si>
    <t>M(H) =</t>
  </si>
  <si>
    <t>μg/m^3 (CO)</t>
  </si>
  <si>
    <t>(ng/min)/(ml/min) = ng/ml = ng/m^3</t>
  </si>
  <si>
    <t>μg/m^3</t>
  </si>
  <si>
    <t>For any gas (SO2, NO2, or BTEX):</t>
  </si>
  <si>
    <t>centi- (c)</t>
  </si>
  <si>
    <t>1 ppb(toluene) =</t>
  </si>
  <si>
    <t>1 ppb(benzene) =</t>
  </si>
  <si>
    <t>1 ppb(CO) =</t>
  </si>
  <si>
    <t>1 ppb(O3) =</t>
  </si>
  <si>
    <t>1 ppb(NO2) =</t>
  </si>
  <si>
    <t>How to calculate concentration from permeation rate and flow</t>
  </si>
  <si>
    <t>How to calculate concentration in ppb from concentration in μg/m^3</t>
  </si>
  <si>
    <t>Reminder</t>
  </si>
  <si>
    <t xml:space="preserve">Volume: </t>
  </si>
  <si>
    <t>Pressure:</t>
  </si>
  <si>
    <t>Units:</t>
  </si>
  <si>
    <t>(g/mol)/(L/mol) = g/L = kg/m^3</t>
  </si>
  <si>
    <t>Enter the permeation rate and the flow:</t>
  </si>
  <si>
    <t>Choose the molar volume:</t>
  </si>
  <si>
    <t>For Ethylbenzene:</t>
  </si>
  <si>
    <t>For Xylenes:</t>
  </si>
  <si>
    <t>1 ppb(ethylbenzene) =</t>
  </si>
  <si>
    <t>1 ppb(SO2) = M/Vm =</t>
  </si>
  <si>
    <t>1 ppb(xylene) =</t>
  </si>
  <si>
    <t>total flow</t>
  </si>
  <si>
    <t>C = P/Ftotal =</t>
  </si>
  <si>
    <t>Fsampling =</t>
  </si>
  <si>
    <t xml:space="preserve">Ftotal = </t>
  </si>
  <si>
    <t>Fsampling + Fpurge =</t>
  </si>
  <si>
    <t>Temperatures:</t>
  </si>
  <si>
    <t>For Ammonia:</t>
  </si>
  <si>
    <t>1 ppb(ammonia)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</si>
</sst>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16" xfId="0" applyFont="1" applyFill="1" applyBorder="1" applyAlignment="1" applyProtection="1">
      <alignment vertical="center"/>
    </xf>
    <xf numFmtId="2" fontId="2" fillId="3" borderId="0" xfId="0" applyNumberFormat="1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2" fontId="2" fillId="3" borderId="18" xfId="0" applyNumberFormat="1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2" fillId="3" borderId="19" xfId="0" applyFont="1" applyFill="1" applyBorder="1" applyAlignment="1" applyProtection="1">
      <alignment vertical="center"/>
    </xf>
    <xf numFmtId="0" fontId="0" fillId="3" borderId="17" xfId="0" applyFill="1" applyBorder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vertical="center"/>
    </xf>
    <xf numFmtId="0" fontId="0" fillId="3" borderId="19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4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3" borderId="18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0" fillId="3" borderId="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0" fillId="3" borderId="2" xfId="0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horizontal="right" vertical="center"/>
    </xf>
    <xf numFmtId="0" fontId="0" fillId="3" borderId="7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1" fontId="0" fillId="3" borderId="0" xfId="0" applyNumberForma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2" fontId="0" fillId="3" borderId="0" xfId="0" applyNumberFormat="1" applyFill="1" applyBorder="1" applyAlignment="1" applyProtection="1">
      <alignment vertical="center"/>
    </xf>
    <xf numFmtId="0" fontId="0" fillId="3" borderId="0" xfId="0" quotePrefix="1" applyFill="1" applyBorder="1" applyAlignment="1" applyProtection="1">
      <alignment horizontal="right" vertical="center"/>
    </xf>
    <xf numFmtId="0" fontId="0" fillId="3" borderId="4" xfId="0" applyFill="1" applyBorder="1" applyAlignment="1" applyProtection="1">
      <alignment horizontal="right" vertical="center"/>
    </xf>
    <xf numFmtId="2" fontId="0" fillId="3" borderId="0" xfId="0" applyNumberFormat="1" applyFill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1" fontId="0" fillId="3" borderId="7" xfId="0" applyNumberForma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right" vertical="center"/>
    </xf>
    <xf numFmtId="2" fontId="1" fillId="2" borderId="11" xfId="0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vertical="center"/>
    </xf>
    <xf numFmtId="164" fontId="0" fillId="3" borderId="0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fmlaLink="$S$23:$S$25" fmlaRange="$N$8:$N$10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167640</xdr:rowOff>
        </xdr:from>
        <xdr:to>
          <xdr:col>5</xdr:col>
          <xdr:colOff>15240</xdr:colOff>
          <xdr:row>17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392430</xdr:colOff>
      <xdr:row>1</xdr:row>
      <xdr:rowOff>24766</xdr:rowOff>
    </xdr:from>
    <xdr:to>
      <xdr:col>10</xdr:col>
      <xdr:colOff>587335</xdr:colOff>
      <xdr:row>2</xdr:row>
      <xdr:rowOff>169630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005" y="205741"/>
          <a:ext cx="1328380" cy="325839"/>
        </a:xfrm>
        <a:prstGeom prst="rect">
          <a:avLst/>
        </a:prstGeom>
      </xdr:spPr>
    </xdr:pic>
    <xdr:clientData/>
  </xdr:twoCellAnchor>
  <xdr:twoCellAnchor editAs="oneCell">
    <xdr:from>
      <xdr:col>8</xdr:col>
      <xdr:colOff>405765</xdr:colOff>
      <xdr:row>13</xdr:row>
      <xdr:rowOff>30481</xdr:rowOff>
    </xdr:from>
    <xdr:to>
      <xdr:col>10</xdr:col>
      <xdr:colOff>591145</xdr:colOff>
      <xdr:row>14</xdr:row>
      <xdr:rowOff>173440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0340" y="2383156"/>
          <a:ext cx="1328380" cy="32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5883-A19A-4C92-9C7B-12109F154690}">
  <dimension ref="A2:AB43"/>
  <sheetViews>
    <sheetView tabSelected="1" workbookViewId="0">
      <selection activeCell="H13" sqref="H13"/>
    </sheetView>
  </sheetViews>
  <sheetFormatPr baseColWidth="10" defaultColWidth="8.88671875" defaultRowHeight="14.4" x14ac:dyDescent="0.3"/>
  <cols>
    <col min="1" max="1" width="8.88671875" style="20"/>
    <col min="2" max="2" width="14.109375" style="20" customWidth="1"/>
    <col min="3" max="3" width="8.77734375" style="20" customWidth="1"/>
    <col min="4" max="4" width="7.77734375" style="20" customWidth="1"/>
    <col min="5" max="5" width="11.5546875" style="20" customWidth="1"/>
    <col min="6" max="6" width="17.33203125" style="20" customWidth="1"/>
    <col min="7" max="7" width="14" style="20" customWidth="1"/>
    <col min="8" max="9" width="7.77734375" style="20" customWidth="1"/>
    <col min="10" max="11" width="8.88671875" style="20"/>
    <col min="12" max="12" width="6.21875" style="20" customWidth="1"/>
    <col min="13" max="16" width="8.88671875" style="2"/>
    <col min="17" max="17" width="8.109375" style="2" bestFit="1" customWidth="1"/>
    <col min="18" max="18" width="8" style="2" customWidth="1"/>
    <col min="19" max="19" width="5.44140625" style="1" bestFit="1" customWidth="1"/>
    <col min="20" max="16384" width="8.88671875" style="20"/>
  </cols>
  <sheetData>
    <row r="2" spans="1:20" x14ac:dyDescent="0.3">
      <c r="B2" s="70" t="s">
        <v>58</v>
      </c>
      <c r="C2" s="71"/>
      <c r="D2" s="71"/>
      <c r="E2" s="71"/>
      <c r="F2" s="71"/>
      <c r="G2" s="71"/>
      <c r="H2" s="71"/>
      <c r="I2" s="71"/>
      <c r="J2" s="71"/>
      <c r="K2" s="72"/>
      <c r="M2" s="79" t="s">
        <v>60</v>
      </c>
      <c r="N2" s="80"/>
      <c r="O2" s="80"/>
      <c r="P2" s="80"/>
      <c r="Q2" s="81"/>
      <c r="R2" s="49"/>
    </row>
    <row r="3" spans="1:20" x14ac:dyDescent="0.3">
      <c r="B3" s="73"/>
      <c r="C3" s="74"/>
      <c r="D3" s="74"/>
      <c r="E3" s="74"/>
      <c r="F3" s="74"/>
      <c r="G3" s="74"/>
      <c r="H3" s="74"/>
      <c r="I3" s="74"/>
      <c r="J3" s="74"/>
      <c r="K3" s="75"/>
      <c r="M3" s="82"/>
      <c r="N3" s="83"/>
      <c r="O3" s="83"/>
      <c r="P3" s="83"/>
      <c r="Q3" s="84"/>
      <c r="R3" s="49"/>
    </row>
    <row r="4" spans="1:20" x14ac:dyDescent="0.3">
      <c r="B4" s="45"/>
      <c r="C4" s="46"/>
      <c r="D4" s="46"/>
      <c r="E4" s="46"/>
      <c r="F4" s="46"/>
      <c r="G4" s="46"/>
      <c r="H4" s="31"/>
      <c r="I4" s="46"/>
      <c r="J4" s="46"/>
      <c r="K4" s="47"/>
    </row>
    <row r="5" spans="1:20" x14ac:dyDescent="0.3">
      <c r="B5" s="32" t="s">
        <v>65</v>
      </c>
      <c r="C5" s="40"/>
      <c r="D5" s="40"/>
      <c r="E5" s="2"/>
      <c r="F5" s="2"/>
      <c r="G5" s="2"/>
      <c r="H5" s="2"/>
      <c r="I5" s="2"/>
      <c r="J5" s="2"/>
      <c r="K5" s="30"/>
      <c r="R5" s="7"/>
    </row>
    <row r="6" spans="1:20" x14ac:dyDescent="0.3">
      <c r="B6" s="29"/>
      <c r="C6" s="2"/>
      <c r="D6" s="2"/>
      <c r="E6" s="33" t="s">
        <v>0</v>
      </c>
      <c r="F6" s="55" t="s">
        <v>6</v>
      </c>
      <c r="G6" s="56">
        <v>300</v>
      </c>
      <c r="H6" s="57" t="s">
        <v>1</v>
      </c>
      <c r="I6" s="2"/>
      <c r="J6" s="2"/>
      <c r="K6" s="30"/>
      <c r="M6" s="3" t="s">
        <v>31</v>
      </c>
      <c r="N6" s="4"/>
      <c r="O6" s="4"/>
      <c r="P6" s="4"/>
      <c r="Q6" s="5"/>
      <c r="R6" s="7"/>
    </row>
    <row r="7" spans="1:20" x14ac:dyDescent="0.3">
      <c r="B7" s="29"/>
      <c r="C7" s="2"/>
      <c r="D7" s="2"/>
      <c r="E7" s="33" t="s">
        <v>2</v>
      </c>
      <c r="F7" s="58" t="s">
        <v>74</v>
      </c>
      <c r="G7" s="59">
        <v>500</v>
      </c>
      <c r="H7" s="60" t="s">
        <v>3</v>
      </c>
      <c r="I7" s="2"/>
      <c r="J7" s="67"/>
      <c r="K7" s="30"/>
      <c r="M7" s="6" t="s">
        <v>43</v>
      </c>
      <c r="N7" s="7"/>
      <c r="O7" s="7" t="s">
        <v>44</v>
      </c>
      <c r="P7" s="7"/>
      <c r="Q7" s="8"/>
      <c r="R7" s="7"/>
    </row>
    <row r="8" spans="1:20" x14ac:dyDescent="0.3">
      <c r="B8" s="85" t="s">
        <v>72</v>
      </c>
      <c r="C8" s="86"/>
      <c r="D8" s="66"/>
      <c r="E8" s="42" t="s">
        <v>76</v>
      </c>
      <c r="F8" s="33" t="s">
        <v>75</v>
      </c>
      <c r="G8" s="67">
        <f>G7+100</f>
        <v>600</v>
      </c>
      <c r="H8" s="2" t="s">
        <v>3</v>
      </c>
      <c r="I8" s="2"/>
      <c r="J8" s="67"/>
      <c r="K8" s="30"/>
      <c r="M8" s="6" t="s">
        <v>34</v>
      </c>
      <c r="N8" s="9">
        <v>22.414000000000001</v>
      </c>
      <c r="O8" s="7" t="s">
        <v>33</v>
      </c>
      <c r="P8" s="7" t="s">
        <v>32</v>
      </c>
      <c r="Q8" s="8"/>
      <c r="R8" s="7"/>
    </row>
    <row r="9" spans="1:20" x14ac:dyDescent="0.3">
      <c r="B9" s="29"/>
      <c r="C9" s="2"/>
      <c r="D9" s="2"/>
      <c r="E9" s="33"/>
      <c r="F9" s="33" t="s">
        <v>73</v>
      </c>
      <c r="G9" s="64">
        <f>G6/G8</f>
        <v>0.5</v>
      </c>
      <c r="H9" s="2" t="s">
        <v>49</v>
      </c>
      <c r="I9" s="2"/>
      <c r="J9" s="2"/>
      <c r="K9" s="30"/>
      <c r="M9" s="6" t="s">
        <v>34</v>
      </c>
      <c r="N9" s="9">
        <f>N8/P30*P31</f>
        <v>24.055149551528466</v>
      </c>
      <c r="O9" s="7" t="s">
        <v>33</v>
      </c>
      <c r="P9" s="7" t="s">
        <v>36</v>
      </c>
      <c r="Q9" s="8"/>
      <c r="R9" s="7"/>
    </row>
    <row r="10" spans="1:20" x14ac:dyDescent="0.3">
      <c r="B10" s="32" t="s">
        <v>51</v>
      </c>
      <c r="C10" s="2"/>
      <c r="D10" s="2"/>
      <c r="E10" s="33" t="s">
        <v>7</v>
      </c>
      <c r="F10" s="61" t="s">
        <v>8</v>
      </c>
      <c r="G10" s="62">
        <f>G9*1000</f>
        <v>500</v>
      </c>
      <c r="H10" s="63" t="s">
        <v>50</v>
      </c>
      <c r="I10" s="2"/>
      <c r="J10" s="2"/>
      <c r="K10" s="34"/>
      <c r="M10" s="10" t="s">
        <v>34</v>
      </c>
      <c r="N10" s="11">
        <f>N9/P31*P32</f>
        <v>24.46543693941058</v>
      </c>
      <c r="O10" s="12" t="s">
        <v>33</v>
      </c>
      <c r="P10" s="12" t="s">
        <v>37</v>
      </c>
      <c r="Q10" s="13"/>
      <c r="R10" s="7"/>
    </row>
    <row r="11" spans="1:20" x14ac:dyDescent="0.3">
      <c r="B11" s="35"/>
      <c r="C11" s="36"/>
      <c r="D11" s="37"/>
      <c r="E11" s="37"/>
      <c r="F11" s="37"/>
      <c r="G11" s="37"/>
      <c r="H11" s="36"/>
      <c r="I11" s="54"/>
      <c r="J11" s="37"/>
      <c r="K11" s="38"/>
    </row>
    <row r="12" spans="1:20" x14ac:dyDescent="0.3">
      <c r="A12" s="2"/>
      <c r="B12" s="2"/>
      <c r="C12" s="33"/>
      <c r="D12" s="2"/>
      <c r="E12" s="2"/>
      <c r="F12" s="2"/>
      <c r="G12" s="2"/>
      <c r="H12" s="33"/>
      <c r="I12" s="39"/>
      <c r="J12" s="2"/>
      <c r="K12" s="2"/>
      <c r="L12" s="2"/>
      <c r="R12" s="7"/>
      <c r="T12" s="2"/>
    </row>
    <row r="13" spans="1:20" x14ac:dyDescent="0.3">
      <c r="B13" s="2"/>
      <c r="C13" s="33"/>
      <c r="D13" s="2"/>
      <c r="E13" s="2"/>
      <c r="F13" s="2"/>
      <c r="G13" s="2"/>
      <c r="H13" s="33"/>
      <c r="I13" s="39"/>
      <c r="J13" s="2"/>
      <c r="K13" s="2"/>
      <c r="M13" s="3" t="s">
        <v>61</v>
      </c>
      <c r="N13" s="4"/>
      <c r="O13" s="4"/>
      <c r="P13" s="4"/>
      <c r="Q13" s="5"/>
      <c r="R13" s="7"/>
    </row>
    <row r="14" spans="1:20" x14ac:dyDescent="0.3">
      <c r="B14" s="70" t="s">
        <v>59</v>
      </c>
      <c r="C14" s="71"/>
      <c r="D14" s="71"/>
      <c r="E14" s="71"/>
      <c r="F14" s="71"/>
      <c r="G14" s="71"/>
      <c r="H14" s="71"/>
      <c r="I14" s="71"/>
      <c r="J14" s="71"/>
      <c r="K14" s="72"/>
      <c r="M14" s="14"/>
      <c r="N14" s="12" t="s">
        <v>30</v>
      </c>
      <c r="O14" s="12"/>
      <c r="P14" s="12"/>
      <c r="Q14" s="13"/>
    </row>
    <row r="15" spans="1:20" x14ac:dyDescent="0.3">
      <c r="B15" s="76"/>
      <c r="C15" s="77"/>
      <c r="D15" s="77"/>
      <c r="E15" s="77"/>
      <c r="F15" s="77"/>
      <c r="G15" s="77"/>
      <c r="H15" s="77"/>
      <c r="I15" s="77"/>
      <c r="J15" s="77"/>
      <c r="K15" s="78"/>
      <c r="R15" s="7"/>
    </row>
    <row r="16" spans="1:20" x14ac:dyDescent="0.3">
      <c r="B16" s="45"/>
      <c r="C16" s="31"/>
      <c r="D16" s="46"/>
      <c r="E16" s="46"/>
      <c r="F16" s="46"/>
      <c r="G16" s="46"/>
      <c r="H16" s="46"/>
      <c r="I16" s="46"/>
      <c r="J16" s="46"/>
      <c r="K16" s="47"/>
      <c r="R16" s="7"/>
    </row>
    <row r="17" spans="2:28" x14ac:dyDescent="0.3">
      <c r="B17" s="48" t="s">
        <v>66</v>
      </c>
      <c r="C17" s="2"/>
      <c r="D17" s="33" t="s">
        <v>34</v>
      </c>
      <c r="E17" s="2"/>
      <c r="F17" s="67" t="s">
        <v>33</v>
      </c>
      <c r="G17" s="2"/>
      <c r="H17" s="2"/>
      <c r="I17" s="2"/>
      <c r="J17" s="2"/>
      <c r="K17" s="30"/>
      <c r="M17" s="3" t="s">
        <v>12</v>
      </c>
      <c r="N17" s="4"/>
      <c r="O17" s="4"/>
      <c r="P17" s="4"/>
      <c r="Q17" s="5"/>
      <c r="R17" s="7"/>
    </row>
    <row r="18" spans="2:28" x14ac:dyDescent="0.3">
      <c r="B18" s="29"/>
      <c r="C18" s="2"/>
      <c r="D18" s="2"/>
      <c r="E18" s="2"/>
      <c r="F18" s="2"/>
      <c r="G18" s="2"/>
      <c r="H18" s="2"/>
      <c r="I18" s="2"/>
      <c r="J18" s="2"/>
      <c r="K18" s="30"/>
      <c r="M18" s="15"/>
      <c r="N18" s="16" t="s">
        <v>47</v>
      </c>
      <c r="O18" s="16">
        <v>1</v>
      </c>
      <c r="P18" s="16" t="s">
        <v>11</v>
      </c>
      <c r="Q18" s="8"/>
      <c r="R18" s="7"/>
    </row>
    <row r="19" spans="2:28" x14ac:dyDescent="0.3">
      <c r="B19" s="32" t="s">
        <v>4</v>
      </c>
      <c r="C19" s="2"/>
      <c r="D19" s="2"/>
      <c r="E19" s="2"/>
      <c r="F19" s="2"/>
      <c r="G19" s="40" t="s">
        <v>5</v>
      </c>
      <c r="H19" s="33"/>
      <c r="I19" s="41"/>
      <c r="J19" s="2"/>
      <c r="K19" s="30"/>
      <c r="M19" s="15"/>
      <c r="N19" s="16" t="s">
        <v>13</v>
      </c>
      <c r="O19" s="16">
        <v>16</v>
      </c>
      <c r="P19" s="16" t="s">
        <v>11</v>
      </c>
      <c r="Q19" s="8"/>
      <c r="R19" s="7"/>
    </row>
    <row r="20" spans="2:28" x14ac:dyDescent="0.3">
      <c r="B20" s="29" t="s">
        <v>9</v>
      </c>
      <c r="C20" s="33" t="s">
        <v>10</v>
      </c>
      <c r="D20" s="2">
        <f>O20+O19*2</f>
        <v>64</v>
      </c>
      <c r="E20" s="2" t="s">
        <v>11</v>
      </c>
      <c r="F20" s="2"/>
      <c r="G20" s="2" t="s">
        <v>9</v>
      </c>
      <c r="H20" s="33" t="s">
        <v>10</v>
      </c>
      <c r="I20" s="2">
        <f>O21+O19*2</f>
        <v>46</v>
      </c>
      <c r="J20" s="2" t="s">
        <v>11</v>
      </c>
      <c r="K20" s="30"/>
      <c r="M20" s="15"/>
      <c r="N20" s="16" t="s">
        <v>14</v>
      </c>
      <c r="O20" s="16">
        <v>32</v>
      </c>
      <c r="P20" s="16" t="s">
        <v>11</v>
      </c>
      <c r="Q20" s="8"/>
      <c r="R20" s="7"/>
    </row>
    <row r="21" spans="2:28" x14ac:dyDescent="0.3">
      <c r="B21" s="29"/>
      <c r="C21" s="33" t="s">
        <v>70</v>
      </c>
      <c r="D21" s="41">
        <f>D20/$S$24</f>
        <v>2.6605529873304588</v>
      </c>
      <c r="E21" s="2" t="s">
        <v>64</v>
      </c>
      <c r="F21" s="2"/>
      <c r="G21" s="2"/>
      <c r="H21" s="33" t="s">
        <v>57</v>
      </c>
      <c r="I21" s="41">
        <f>I20/$S$24</f>
        <v>1.912272459643767</v>
      </c>
      <c r="J21" s="2" t="s">
        <v>50</v>
      </c>
      <c r="K21" s="30"/>
      <c r="M21" s="15"/>
      <c r="N21" s="16" t="s">
        <v>15</v>
      </c>
      <c r="O21" s="16">
        <v>14</v>
      </c>
      <c r="P21" s="16" t="s">
        <v>11</v>
      </c>
      <c r="Q21" s="8"/>
    </row>
    <row r="22" spans="2:28" x14ac:dyDescent="0.3">
      <c r="B22" s="43"/>
      <c r="C22" s="61" t="s">
        <v>8</v>
      </c>
      <c r="D22" s="62">
        <f>$G$10/D21</f>
        <v>187.93085587131611</v>
      </c>
      <c r="E22" s="63" t="s">
        <v>16</v>
      </c>
      <c r="F22" s="2"/>
      <c r="G22" s="2"/>
      <c r="H22" s="61" t="s">
        <v>8</v>
      </c>
      <c r="I22" s="62">
        <f>$G$10/I21</f>
        <v>261.46901686443988</v>
      </c>
      <c r="J22" s="63" t="s">
        <v>16</v>
      </c>
      <c r="K22" s="30"/>
      <c r="M22" s="14"/>
      <c r="N22" s="17" t="s">
        <v>42</v>
      </c>
      <c r="O22" s="17">
        <v>12</v>
      </c>
      <c r="P22" s="17" t="s">
        <v>11</v>
      </c>
      <c r="Q22" s="13"/>
      <c r="R22" s="7"/>
    </row>
    <row r="23" spans="2:28" x14ac:dyDescent="0.3">
      <c r="B23" s="29"/>
      <c r="C23" s="2"/>
      <c r="D23" s="2"/>
      <c r="E23" s="2"/>
      <c r="F23" s="2"/>
      <c r="G23" s="2"/>
      <c r="H23" s="2"/>
      <c r="I23" s="2"/>
      <c r="J23" s="2"/>
      <c r="K23" s="30"/>
      <c r="S23" s="1">
        <v>2</v>
      </c>
    </row>
    <row r="24" spans="2:28" x14ac:dyDescent="0.3">
      <c r="B24" s="32" t="s">
        <v>40</v>
      </c>
      <c r="C24" s="2"/>
      <c r="D24" s="2"/>
      <c r="E24" s="2"/>
      <c r="F24" s="2"/>
      <c r="G24" s="40" t="s">
        <v>41</v>
      </c>
      <c r="H24" s="33"/>
      <c r="I24" s="41"/>
      <c r="J24" s="2"/>
      <c r="K24" s="30"/>
      <c r="R24" s="20"/>
      <c r="S24" s="44">
        <f>IF(S23=1,N8,IF(S23=2,N9,IF(S23=3,N10,"N/A")))</f>
        <v>24.055149551528466</v>
      </c>
      <c r="U24" s="2"/>
      <c r="V24" s="2"/>
      <c r="W24" s="2"/>
      <c r="X24" s="2"/>
      <c r="Y24" s="2"/>
      <c r="Z24" s="2"/>
      <c r="AA24" s="2"/>
      <c r="AB24" s="2"/>
    </row>
    <row r="25" spans="2:28" x14ac:dyDescent="0.3">
      <c r="B25" s="29" t="s">
        <v>9</v>
      </c>
      <c r="C25" s="33" t="s">
        <v>10</v>
      </c>
      <c r="D25" s="2">
        <f>O22+O19</f>
        <v>28</v>
      </c>
      <c r="E25" s="2" t="s">
        <v>11</v>
      </c>
      <c r="F25" s="2"/>
      <c r="G25" s="2" t="s">
        <v>9</v>
      </c>
      <c r="H25" s="33" t="s">
        <v>10</v>
      </c>
      <c r="I25" s="2">
        <f>O19*3</f>
        <v>48</v>
      </c>
      <c r="J25" s="2" t="s">
        <v>11</v>
      </c>
      <c r="K25" s="30"/>
      <c r="M25" s="3" t="s">
        <v>62</v>
      </c>
      <c r="N25" s="18"/>
      <c r="O25" s="18"/>
      <c r="P25" s="18"/>
      <c r="Q25" s="5"/>
      <c r="U25" s="2"/>
      <c r="V25" s="2"/>
      <c r="W25" s="2"/>
      <c r="X25" s="2"/>
      <c r="Y25" s="2"/>
      <c r="Z25" s="2"/>
      <c r="AA25" s="2"/>
      <c r="AB25" s="2"/>
    </row>
    <row r="26" spans="2:28" x14ac:dyDescent="0.3">
      <c r="B26" s="29"/>
      <c r="C26" s="33" t="s">
        <v>55</v>
      </c>
      <c r="D26" s="41">
        <f>D25/$S$24</f>
        <v>1.1639919319570757</v>
      </c>
      <c r="E26" s="2" t="s">
        <v>48</v>
      </c>
      <c r="F26" s="2"/>
      <c r="G26" s="2"/>
      <c r="H26" s="33" t="s">
        <v>56</v>
      </c>
      <c r="I26" s="41">
        <f>I25/$S$24</f>
        <v>1.995414740497844</v>
      </c>
      <c r="J26" s="2" t="s">
        <v>50</v>
      </c>
      <c r="K26" s="30"/>
      <c r="M26" s="14"/>
      <c r="N26" s="12" t="s">
        <v>35</v>
      </c>
      <c r="O26" s="12"/>
      <c r="P26" s="12"/>
      <c r="Q26" s="19"/>
      <c r="R26" s="16"/>
      <c r="U26" s="2"/>
      <c r="V26" s="2"/>
      <c r="W26" s="2"/>
      <c r="X26" s="2"/>
      <c r="Y26" s="2"/>
      <c r="Z26" s="2"/>
      <c r="AA26" s="2"/>
      <c r="AB26" s="2"/>
    </row>
    <row r="27" spans="2:28" x14ac:dyDescent="0.3">
      <c r="B27" s="29"/>
      <c r="C27" s="61" t="s">
        <v>8</v>
      </c>
      <c r="D27" s="62">
        <f>$G$10/D26</f>
        <v>429.55624199157972</v>
      </c>
      <c r="E27" s="63" t="s">
        <v>16</v>
      </c>
      <c r="F27" s="2"/>
      <c r="G27" s="2"/>
      <c r="H27" s="61" t="s">
        <v>8</v>
      </c>
      <c r="I27" s="62">
        <f>$G$10/I26</f>
        <v>250.57447449508817</v>
      </c>
      <c r="J27" s="63" t="s">
        <v>16</v>
      </c>
      <c r="K27" s="30"/>
      <c r="M27" s="20"/>
      <c r="N27" s="20"/>
      <c r="O27" s="20"/>
      <c r="P27" s="20"/>
      <c r="Q27" s="20"/>
      <c r="R27" s="16"/>
      <c r="U27" s="2"/>
      <c r="V27" s="2"/>
      <c r="W27" s="2"/>
      <c r="X27" s="2"/>
      <c r="Y27" s="2"/>
      <c r="Z27" s="2"/>
      <c r="AA27" s="2"/>
      <c r="AB27" s="2"/>
    </row>
    <row r="28" spans="2:28" x14ac:dyDescent="0.3">
      <c r="B28" s="29"/>
      <c r="C28" s="2"/>
      <c r="D28" s="2"/>
      <c r="E28" s="2"/>
      <c r="F28" s="2"/>
      <c r="G28" s="2"/>
      <c r="H28" s="2"/>
      <c r="I28" s="2"/>
      <c r="J28" s="2"/>
      <c r="K28" s="30"/>
      <c r="R28" s="16"/>
      <c r="U28" s="2"/>
      <c r="V28" s="2"/>
      <c r="W28" s="2"/>
      <c r="X28" s="7"/>
      <c r="Y28" s="2"/>
      <c r="Z28" s="2"/>
      <c r="AA28" s="2"/>
      <c r="AB28" s="2"/>
    </row>
    <row r="29" spans="2:28" x14ac:dyDescent="0.3">
      <c r="B29" s="32" t="s">
        <v>45</v>
      </c>
      <c r="C29" s="2"/>
      <c r="D29" s="2"/>
      <c r="E29" s="2"/>
      <c r="F29" s="2"/>
      <c r="G29" s="40" t="s">
        <v>46</v>
      </c>
      <c r="H29" s="33"/>
      <c r="I29" s="41"/>
      <c r="J29" s="2"/>
      <c r="K29" s="30"/>
      <c r="M29" s="3" t="s">
        <v>77</v>
      </c>
      <c r="N29" s="18"/>
      <c r="O29" s="18"/>
      <c r="P29" s="18"/>
      <c r="Q29" s="21"/>
      <c r="U29" s="2"/>
      <c r="V29" s="2"/>
      <c r="W29" s="2"/>
      <c r="X29" s="16"/>
      <c r="Y29" s="16"/>
      <c r="Z29" s="16"/>
      <c r="AA29" s="68"/>
      <c r="AB29" s="68"/>
    </row>
    <row r="30" spans="2:28" x14ac:dyDescent="0.3">
      <c r="B30" s="65" t="s">
        <v>9</v>
      </c>
      <c r="C30" s="33" t="s">
        <v>10</v>
      </c>
      <c r="D30" s="2">
        <f>6*O22+6*O18</f>
        <v>78</v>
      </c>
      <c r="E30" s="2" t="s">
        <v>11</v>
      </c>
      <c r="F30" s="2"/>
      <c r="G30" s="2" t="s">
        <v>9</v>
      </c>
      <c r="H30" s="33" t="s">
        <v>10</v>
      </c>
      <c r="I30" s="2">
        <f>7*O22+8*O18</f>
        <v>92</v>
      </c>
      <c r="J30" s="2" t="s">
        <v>11</v>
      </c>
      <c r="K30" s="30"/>
      <c r="M30" s="15"/>
      <c r="N30" s="22">
        <v>0</v>
      </c>
      <c r="O30" s="23" t="s">
        <v>38</v>
      </c>
      <c r="P30" s="23">
        <v>273.14999999999998</v>
      </c>
      <c r="Q30" s="24" t="s">
        <v>39</v>
      </c>
      <c r="U30" s="2"/>
      <c r="V30" s="2"/>
      <c r="W30" s="2"/>
      <c r="X30" s="16"/>
      <c r="Y30" s="16"/>
      <c r="Z30" s="16"/>
      <c r="AA30" s="16"/>
      <c r="AB30" s="16"/>
    </row>
    <row r="31" spans="2:28" x14ac:dyDescent="0.3">
      <c r="B31" s="29"/>
      <c r="C31" s="33" t="s">
        <v>54</v>
      </c>
      <c r="D31" s="41">
        <f>D30/$S$24</f>
        <v>3.2425489533089964</v>
      </c>
      <c r="E31" s="2" t="s">
        <v>50</v>
      </c>
      <c r="F31" s="2"/>
      <c r="G31" s="2"/>
      <c r="H31" s="33" t="s">
        <v>53</v>
      </c>
      <c r="I31" s="41">
        <f>I30/$S$24</f>
        <v>3.824544919287534</v>
      </c>
      <c r="J31" s="2" t="s">
        <v>50</v>
      </c>
      <c r="K31" s="30"/>
      <c r="M31" s="15"/>
      <c r="N31" s="22">
        <v>20</v>
      </c>
      <c r="O31" s="23" t="s">
        <v>38</v>
      </c>
      <c r="P31" s="23">
        <f>P30+N31</f>
        <v>293.14999999999998</v>
      </c>
      <c r="Q31" s="24" t="s">
        <v>39</v>
      </c>
      <c r="R31" s="28"/>
      <c r="U31" s="2"/>
      <c r="V31" s="2"/>
      <c r="W31" s="2"/>
      <c r="X31" s="16"/>
      <c r="Y31" s="16"/>
      <c r="Z31" s="16"/>
      <c r="AA31" s="16"/>
      <c r="AB31" s="16"/>
    </row>
    <row r="32" spans="2:28" x14ac:dyDescent="0.3">
      <c r="B32" s="29"/>
      <c r="C32" s="61" t="s">
        <v>8</v>
      </c>
      <c r="D32" s="62">
        <f>$G$10/D31</f>
        <v>154.19967661236197</v>
      </c>
      <c r="E32" s="63" t="s">
        <v>16</v>
      </c>
      <c r="F32" s="2"/>
      <c r="G32" s="2"/>
      <c r="H32" s="61" t="s">
        <v>8</v>
      </c>
      <c r="I32" s="62">
        <f>$G$10/I31</f>
        <v>130.73450843221994</v>
      </c>
      <c r="J32" s="63" t="s">
        <v>16</v>
      </c>
      <c r="K32" s="30"/>
      <c r="M32" s="14"/>
      <c r="N32" s="25">
        <v>25</v>
      </c>
      <c r="O32" s="26" t="s">
        <v>38</v>
      </c>
      <c r="P32" s="26">
        <f>P30+N32</f>
        <v>298.14999999999998</v>
      </c>
      <c r="Q32" s="27" t="s">
        <v>39</v>
      </c>
      <c r="R32" s="7"/>
      <c r="U32" s="2"/>
      <c r="V32" s="2"/>
      <c r="W32" s="2"/>
      <c r="X32" s="2"/>
      <c r="Y32" s="2"/>
      <c r="Z32" s="2"/>
      <c r="AA32" s="2"/>
      <c r="AB32" s="2"/>
    </row>
    <row r="33" spans="2:28" x14ac:dyDescent="0.3">
      <c r="B33" s="29"/>
      <c r="C33" s="2"/>
      <c r="D33" s="2"/>
      <c r="E33" s="2"/>
      <c r="F33" s="2"/>
      <c r="G33" s="2"/>
      <c r="H33" s="2"/>
      <c r="I33" s="2"/>
      <c r="J33" s="2"/>
      <c r="K33" s="30"/>
      <c r="R33" s="7"/>
      <c r="U33" s="2"/>
      <c r="V33" s="2"/>
      <c r="W33" s="2"/>
      <c r="X33" s="2"/>
      <c r="Y33" s="2"/>
      <c r="Z33" s="2"/>
      <c r="AA33" s="2"/>
      <c r="AB33" s="2"/>
    </row>
    <row r="34" spans="2:28" x14ac:dyDescent="0.3">
      <c r="B34" s="32" t="s">
        <v>67</v>
      </c>
      <c r="C34" s="2"/>
      <c r="D34" s="2"/>
      <c r="E34" s="2"/>
      <c r="F34" s="2"/>
      <c r="G34" s="40" t="s">
        <v>68</v>
      </c>
      <c r="H34" s="33"/>
      <c r="I34" s="41"/>
      <c r="J34" s="2"/>
      <c r="K34" s="30"/>
      <c r="U34" s="2"/>
      <c r="V34" s="2"/>
      <c r="W34" s="2"/>
      <c r="X34" s="2"/>
      <c r="Y34" s="2"/>
      <c r="Z34" s="2"/>
      <c r="AA34" s="2"/>
      <c r="AB34" s="2"/>
    </row>
    <row r="35" spans="2:28" x14ac:dyDescent="0.3">
      <c r="B35" s="29" t="s">
        <v>9</v>
      </c>
      <c r="C35" s="33" t="s">
        <v>10</v>
      </c>
      <c r="D35" s="2">
        <v>106</v>
      </c>
      <c r="E35" s="2" t="s">
        <v>11</v>
      </c>
      <c r="F35" s="2"/>
      <c r="G35" s="2" t="s">
        <v>9</v>
      </c>
      <c r="H35" s="33" t="s">
        <v>10</v>
      </c>
      <c r="I35" s="2">
        <v>106</v>
      </c>
      <c r="J35" s="2" t="s">
        <v>11</v>
      </c>
      <c r="K35" s="30"/>
      <c r="M35" s="3" t="s">
        <v>63</v>
      </c>
      <c r="N35" s="18"/>
      <c r="O35" s="18"/>
      <c r="P35" s="18"/>
      <c r="Q35" s="21"/>
      <c r="U35" s="2"/>
      <c r="V35" s="2"/>
      <c r="W35" s="2"/>
      <c r="X35" s="2"/>
      <c r="Y35" s="2"/>
      <c r="Z35" s="2"/>
      <c r="AA35" s="2"/>
      <c r="AB35" s="2"/>
    </row>
    <row r="36" spans="2:28" x14ac:dyDescent="0.3">
      <c r="B36" s="29"/>
      <c r="C36" s="33" t="s">
        <v>69</v>
      </c>
      <c r="D36" s="41">
        <f>D35/$S$24</f>
        <v>4.4065408852660717</v>
      </c>
      <c r="E36" s="2" t="s">
        <v>50</v>
      </c>
      <c r="F36" s="2"/>
      <c r="G36" s="2"/>
      <c r="H36" s="33" t="s">
        <v>71</v>
      </c>
      <c r="I36" s="41">
        <f>I35/$S$24</f>
        <v>4.4065408852660717</v>
      </c>
      <c r="J36" s="2" t="s">
        <v>50</v>
      </c>
      <c r="K36" s="30"/>
      <c r="M36" s="51" t="s">
        <v>18</v>
      </c>
      <c r="N36" s="16" t="s">
        <v>16</v>
      </c>
      <c r="O36" s="16" t="s">
        <v>17</v>
      </c>
      <c r="P36" s="68" t="s">
        <v>23</v>
      </c>
      <c r="Q36" s="69" t="s">
        <v>24</v>
      </c>
      <c r="U36" s="2"/>
      <c r="V36" s="2"/>
      <c r="W36" s="2"/>
      <c r="X36" s="2"/>
      <c r="Y36" s="2"/>
      <c r="Z36" s="2"/>
      <c r="AA36" s="2"/>
      <c r="AB36" s="2"/>
    </row>
    <row r="37" spans="2:28" x14ac:dyDescent="0.3">
      <c r="B37" s="29"/>
      <c r="C37" s="61" t="s">
        <v>8</v>
      </c>
      <c r="D37" s="62">
        <f>$G$10/D36</f>
        <v>113.46768656381353</v>
      </c>
      <c r="E37" s="63" t="s">
        <v>16</v>
      </c>
      <c r="F37" s="2"/>
      <c r="G37" s="2"/>
      <c r="H37" s="61" t="s">
        <v>8</v>
      </c>
      <c r="I37" s="62">
        <f>$G$10/I36</f>
        <v>113.46768656381353</v>
      </c>
      <c r="J37" s="63" t="s">
        <v>16</v>
      </c>
      <c r="K37" s="30"/>
      <c r="M37" s="51" t="s">
        <v>26</v>
      </c>
      <c r="N37" s="16" t="s">
        <v>27</v>
      </c>
      <c r="O37" s="16" t="s">
        <v>28</v>
      </c>
      <c r="P37" s="16" t="s">
        <v>29</v>
      </c>
      <c r="Q37" s="52" t="s">
        <v>52</v>
      </c>
    </row>
    <row r="38" spans="2:28" x14ac:dyDescent="0.3">
      <c r="B38" s="29"/>
      <c r="C38" s="2"/>
      <c r="D38" s="2"/>
      <c r="E38" s="2"/>
      <c r="F38" s="2"/>
      <c r="G38" s="2"/>
      <c r="H38" s="2"/>
      <c r="I38" s="2"/>
      <c r="J38" s="2"/>
      <c r="K38" s="30"/>
      <c r="M38" s="53" t="s">
        <v>19</v>
      </c>
      <c r="N38" s="17" t="s">
        <v>20</v>
      </c>
      <c r="O38" s="17" t="s">
        <v>21</v>
      </c>
      <c r="P38" s="17" t="s">
        <v>22</v>
      </c>
      <c r="Q38" s="50" t="s">
        <v>25</v>
      </c>
    </row>
    <row r="39" spans="2:28" x14ac:dyDescent="0.3">
      <c r="B39" s="32" t="s">
        <v>78</v>
      </c>
      <c r="C39" s="2"/>
      <c r="D39" s="2"/>
      <c r="E39" s="2"/>
      <c r="F39" s="2"/>
      <c r="G39" s="2"/>
      <c r="H39" s="2"/>
      <c r="I39" s="2"/>
      <c r="J39" s="2"/>
      <c r="K39" s="30"/>
    </row>
    <row r="40" spans="2:28" x14ac:dyDescent="0.3">
      <c r="B40" s="29" t="s">
        <v>9</v>
      </c>
      <c r="C40" s="33" t="s">
        <v>10</v>
      </c>
      <c r="D40" s="2">
        <v>17.03</v>
      </c>
      <c r="E40" s="2" t="s">
        <v>11</v>
      </c>
      <c r="K40" s="30"/>
    </row>
    <row r="41" spans="2:28" x14ac:dyDescent="0.3">
      <c r="B41" s="29"/>
      <c r="C41" s="33" t="s">
        <v>79</v>
      </c>
      <c r="D41" s="41">
        <f>D40/$S$24</f>
        <v>0.70795652147246424</v>
      </c>
      <c r="E41" s="2" t="s">
        <v>50</v>
      </c>
      <c r="K41" s="30"/>
    </row>
    <row r="42" spans="2:28" x14ac:dyDescent="0.3">
      <c r="B42" s="29"/>
      <c r="C42" s="61" t="s">
        <v>8</v>
      </c>
      <c r="D42" s="62">
        <f>$G$10/D41</f>
        <v>706.25806081997837</v>
      </c>
      <c r="E42" s="63" t="s">
        <v>16</v>
      </c>
      <c r="K42" s="30"/>
    </row>
    <row r="43" spans="2:28" x14ac:dyDescent="0.3">
      <c r="B43" s="35"/>
      <c r="C43" s="37"/>
      <c r="D43" s="37"/>
      <c r="E43" s="37"/>
      <c r="F43" s="37"/>
      <c r="G43" s="37"/>
      <c r="H43" s="37"/>
      <c r="I43" s="37"/>
      <c r="J43" s="37"/>
      <c r="K43" s="38"/>
    </row>
  </sheetData>
  <sheetProtection sheet="1" objects="1" scenarios="1"/>
  <mergeCells count="4">
    <mergeCell ref="B2:K3"/>
    <mergeCell ref="B14:K15"/>
    <mergeCell ref="M2:Q3"/>
    <mergeCell ref="B8:C8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38100</xdr:colOff>
                    <xdr:row>15</xdr:row>
                    <xdr:rowOff>167640</xdr:rowOff>
                  </from>
                  <to>
                    <xdr:col>5</xdr:col>
                    <xdr:colOff>7620</xdr:colOff>
                    <xdr:row>17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converter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Clarke</dc:creator>
  <cp:lastModifiedBy>Stephan Trattner</cp:lastModifiedBy>
  <dcterms:created xsi:type="dcterms:W3CDTF">2018-09-20T11:33:08Z</dcterms:created>
  <dcterms:modified xsi:type="dcterms:W3CDTF">2022-06-27T12:44:47Z</dcterms:modified>
</cp:coreProperties>
</file>